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benschott/Desktop/"/>
    </mc:Choice>
  </mc:AlternateContent>
  <xr:revisionPtr revIDLastSave="0" documentId="8_{E79B572A-6436-574C-B0A3-391BF730D14C}" xr6:coauthVersionLast="47" xr6:coauthVersionMax="47" xr10:uidLastSave="{00000000-0000-0000-0000-000000000000}"/>
  <bookViews>
    <workbookView xWindow="360" yWindow="740" windowWidth="27840" windowHeight="155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H36" i="1"/>
  <c r="F36" i="1"/>
  <c r="F31" i="1"/>
  <c r="L26" i="1"/>
  <c r="L10" i="1"/>
  <c r="N10" i="1" s="1"/>
  <c r="M10" i="1"/>
  <c r="K10" i="1"/>
  <c r="N14" i="1"/>
  <c r="L14" i="1"/>
  <c r="M14" i="1"/>
  <c r="K14" i="1"/>
  <c r="H11" i="1"/>
  <c r="G11" i="1"/>
  <c r="F11" i="1"/>
  <c r="E11" i="1"/>
  <c r="D11" i="1"/>
  <c r="C11" i="1"/>
  <c r="D23" i="1"/>
  <c r="E23" i="1" s="1"/>
  <c r="F23" i="1" s="1"/>
  <c r="H31" i="1"/>
  <c r="G31" i="1"/>
  <c r="E31" i="1"/>
  <c r="D31" i="1"/>
  <c r="C31" i="1"/>
  <c r="H15" i="1"/>
  <c r="G15" i="1"/>
  <c r="F15" i="1"/>
  <c r="E15" i="1"/>
  <c r="D15" i="1"/>
  <c r="C15" i="1"/>
  <c r="J14" i="1"/>
  <c r="G13" i="1" s="1"/>
  <c r="J33" i="1"/>
  <c r="H26" i="1"/>
  <c r="G26" i="1"/>
  <c r="F26" i="1"/>
  <c r="E26" i="1"/>
  <c r="D26" i="1"/>
  <c r="C26" i="1"/>
  <c r="J34" i="1"/>
  <c r="C18" i="1"/>
  <c r="D21" i="1"/>
  <c r="E21" i="1" s="1"/>
  <c r="D20" i="1"/>
  <c r="E20" i="1" s="1"/>
  <c r="F20" i="1" s="1"/>
  <c r="G20" i="1" s="1"/>
  <c r="H20" i="1" s="1"/>
  <c r="I20" i="1" s="1"/>
  <c r="C28" i="1"/>
  <c r="J10" i="1"/>
  <c r="H9" i="1" s="1"/>
  <c r="J8" i="1"/>
  <c r="G7" i="1" s="1"/>
  <c r="J25" i="1"/>
  <c r="C17" i="1"/>
  <c r="D28" i="1"/>
  <c r="E28" i="1"/>
  <c r="J27" i="1"/>
  <c r="F28" i="1"/>
  <c r="G28" i="1"/>
  <c r="H28" i="1"/>
  <c r="J36" i="1" l="1"/>
  <c r="J30" i="1"/>
  <c r="C44" i="1" s="1"/>
  <c r="G23" i="1"/>
  <c r="H23" i="1" s="1"/>
  <c r="I23" i="1" s="1"/>
  <c r="E13" i="1"/>
  <c r="C40" i="1"/>
  <c r="H13" i="1"/>
  <c r="C13" i="1"/>
  <c r="D13" i="1"/>
  <c r="F13" i="1"/>
  <c r="F7" i="1"/>
  <c r="J15" i="1"/>
  <c r="C7" i="1"/>
  <c r="J11" i="1"/>
  <c r="H7" i="1"/>
  <c r="D7" i="1"/>
  <c r="D9" i="1"/>
  <c r="C9" i="1"/>
  <c r="E7" i="1"/>
  <c r="E9" i="1"/>
  <c r="F9" i="1"/>
  <c r="G9" i="1"/>
  <c r="J26" i="1"/>
  <c r="F40" i="1"/>
  <c r="F44" i="1"/>
  <c r="F21" i="1"/>
  <c r="G21" i="1" s="1"/>
  <c r="H21" i="1" s="1"/>
  <c r="I21" i="1" s="1"/>
  <c r="D18" i="1"/>
  <c r="I40" i="1"/>
  <c r="E18" i="1"/>
  <c r="I44" i="1"/>
  <c r="J28" i="1"/>
  <c r="J31" i="1" l="1"/>
  <c r="J23" i="1"/>
  <c r="C48" i="1" s="1"/>
  <c r="C50" i="1" s="1"/>
  <c r="J13" i="1"/>
  <c r="J9" i="1"/>
  <c r="J7" i="1"/>
  <c r="J21" i="1"/>
  <c r="F18" i="1"/>
  <c r="G18" i="1"/>
  <c r="H18" i="1" l="1"/>
  <c r="I48" i="1" l="1"/>
  <c r="I50" i="1" s="1"/>
  <c r="D17" i="1"/>
  <c r="J20" i="1"/>
  <c r="H17" i="1"/>
  <c r="E17" i="1"/>
  <c r="F17" i="1"/>
  <c r="G17" i="1"/>
  <c r="F48" i="1" l="1"/>
  <c r="F50" i="1" s="1"/>
</calcChain>
</file>

<file path=xl/sharedStrings.xml><?xml version="1.0" encoding="utf-8"?>
<sst xmlns="http://schemas.openxmlformats.org/spreadsheetml/2006/main" count="79" uniqueCount="59">
  <si>
    <t>SALES $</t>
  </si>
  <si>
    <t>Last Year</t>
  </si>
  <si>
    <t>Plan</t>
  </si>
  <si>
    <t>% Inc/Dec</t>
  </si>
  <si>
    <t>Revised</t>
  </si>
  <si>
    <t>Actual</t>
  </si>
  <si>
    <t>STOCK/SALES</t>
  </si>
  <si>
    <t>RATIO</t>
  </si>
  <si>
    <t>BOM STOCK $</t>
  </si>
  <si>
    <t>(Retail)</t>
  </si>
  <si>
    <t>MARKDOWNS $</t>
  </si>
  <si>
    <t>PURCHASES $</t>
  </si>
  <si>
    <t>SEASON TOT.</t>
  </si>
  <si>
    <t>LAST YEAR</t>
  </si>
  <si>
    <t>PLAN</t>
  </si>
  <si>
    <t>ACTUAL</t>
  </si>
  <si>
    <t>Markdown %</t>
  </si>
  <si>
    <t>Average Stock</t>
  </si>
  <si>
    <t>Turnover</t>
  </si>
  <si>
    <t>Sales</t>
  </si>
  <si>
    <t>Gross Margin %</t>
  </si>
  <si>
    <t>FEBRUARY</t>
  </si>
  <si>
    <t>AUGUST</t>
  </si>
  <si>
    <t>MARCH</t>
  </si>
  <si>
    <t>APRIL</t>
  </si>
  <si>
    <t>MAY</t>
  </si>
  <si>
    <t>JUNE</t>
  </si>
  <si>
    <t>JULY</t>
  </si>
  <si>
    <t>Department</t>
  </si>
  <si>
    <t>SPRING</t>
  </si>
  <si>
    <t>SEASON</t>
  </si>
  <si>
    <t>TOTAL</t>
  </si>
  <si>
    <t>Cum Markup %</t>
  </si>
  <si>
    <t xml:space="preserve"> SIX-MONTH DOLLAR PLAN</t>
  </si>
  <si>
    <t>MD% X Cost Complement of MU%</t>
  </si>
  <si>
    <t>GM=MU % - above</t>
  </si>
  <si>
    <t>FALL</t>
  </si>
  <si>
    <t>SEPTEMBER</t>
  </si>
  <si>
    <t>OCTOBER</t>
  </si>
  <si>
    <t>NOVEMBER</t>
  </si>
  <si>
    <t>DECEMBER</t>
  </si>
  <si>
    <t>JANUARY</t>
  </si>
  <si>
    <t>Sales % to total plan</t>
  </si>
  <si>
    <t>Sales % to total LY</t>
  </si>
  <si>
    <t>Sales % to total Actual</t>
  </si>
  <si>
    <t>% Inc/Dec TY vs Plan</t>
  </si>
  <si>
    <t>% to Sales Plan</t>
  </si>
  <si>
    <t>% to Sales LY</t>
  </si>
  <si>
    <t>% to Sales Actual</t>
  </si>
  <si>
    <t>Spring 2025 BOM: 47,625</t>
  </si>
  <si>
    <t>Men's Tops</t>
  </si>
  <si>
    <t>Aug</t>
  </si>
  <si>
    <t>Sept</t>
  </si>
  <si>
    <t>Oct</t>
  </si>
  <si>
    <t>% change Actual to Plan</t>
  </si>
  <si>
    <t>% change Actual to LY</t>
  </si>
  <si>
    <t>Flat to Plan</t>
  </si>
  <si>
    <t>% Change LY to Plan</t>
  </si>
  <si>
    <t>Decrease Recipts from LY  by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</si>
</sst>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0.0%"/>
    <numFmt numFmtId="166" formatCode="mmmm"/>
    <numFmt numFmtId="167" formatCode="&quot;$&quot;#,##0.00"/>
    <numFmt numFmtId="168" formatCode="_(&quot;$&quot;* #,##0.0_);_(&quot;$&quot;* \(#,##0.0\);_(&quot;$&quot;* &quot;-&quot;?_);_(@_)"/>
    <numFmt numFmtId="169" formatCode="_(* #,##0.0_);_(* \(#,##0.0\);_(* &quot;-&quot;?_);_(@_)"/>
    <numFmt numFmtId="170" formatCode="&quot;$&quot;#,##0.0"/>
    <numFmt numFmtId="171" formatCode="_(* #,##0_);_(* \(#,##0\);_(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1" xfId="2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 applyAlignment="1">
      <alignment vertical="center"/>
    </xf>
    <xf numFmtId="0" fontId="3" fillId="0" borderId="1" xfId="0" applyFont="1" applyBorder="1"/>
    <xf numFmtId="0" fontId="4" fillId="0" borderId="9" xfId="0" applyFont="1" applyBorder="1"/>
    <xf numFmtId="165" fontId="4" fillId="0" borderId="9" xfId="3" applyNumberFormat="1" applyFont="1" applyFill="1" applyBorder="1" applyAlignment="1" applyProtection="1"/>
    <xf numFmtId="0" fontId="4" fillId="0" borderId="10" xfId="0" applyFont="1" applyBorder="1"/>
    <xf numFmtId="169" fontId="4" fillId="0" borderId="10" xfId="0" applyNumberFormat="1" applyFont="1" applyBorder="1"/>
    <xf numFmtId="165" fontId="4" fillId="0" borderId="10" xfId="0" applyNumberFormat="1" applyFont="1" applyBorder="1"/>
    <xf numFmtId="0" fontId="4" fillId="0" borderId="11" xfId="0" applyFont="1" applyBorder="1"/>
    <xf numFmtId="0" fontId="3" fillId="0" borderId="7" xfId="0" applyFont="1" applyBorder="1"/>
    <xf numFmtId="0" fontId="4" fillId="0" borderId="12" xfId="0" applyFont="1" applyBorder="1"/>
    <xf numFmtId="169" fontId="4" fillId="0" borderId="13" xfId="0" applyNumberFormat="1" applyFont="1" applyBorder="1"/>
    <xf numFmtId="169" fontId="4" fillId="0" borderId="12" xfId="0" applyNumberFormat="1" applyFont="1" applyBorder="1"/>
    <xf numFmtId="0" fontId="4" fillId="0" borderId="14" xfId="0" applyFont="1" applyBorder="1"/>
    <xf numFmtId="0" fontId="3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3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15" xfId="0" applyFont="1" applyBorder="1"/>
    <xf numFmtId="0" fontId="3" fillId="0" borderId="11" xfId="0" applyFont="1" applyBorder="1"/>
    <xf numFmtId="164" fontId="3" fillId="0" borderId="11" xfId="0" applyNumberFormat="1" applyFont="1" applyBorder="1"/>
    <xf numFmtId="167" fontId="3" fillId="0" borderId="16" xfId="0" applyNumberFormat="1" applyFont="1" applyBorder="1"/>
    <xf numFmtId="164" fontId="3" fillId="0" borderId="16" xfId="0" applyNumberFormat="1" applyFont="1" applyBorder="1"/>
    <xf numFmtId="170" fontId="3" fillId="0" borderId="16" xfId="0" applyNumberFormat="1" applyFont="1" applyBorder="1"/>
    <xf numFmtId="164" fontId="3" fillId="0" borderId="17" xfId="0" applyNumberFormat="1" applyFont="1" applyBorder="1"/>
    <xf numFmtId="0" fontId="3" fillId="0" borderId="16" xfId="0" applyFont="1" applyBorder="1"/>
    <xf numFmtId="165" fontId="3" fillId="0" borderId="16" xfId="3" applyNumberFormat="1" applyFont="1" applyFill="1" applyBorder="1" applyAlignment="1" applyProtection="1"/>
    <xf numFmtId="0" fontId="3" fillId="0" borderId="17" xfId="0" applyFont="1" applyBorder="1"/>
    <xf numFmtId="165" fontId="3" fillId="0" borderId="0" xfId="0" applyNumberFormat="1" applyFont="1"/>
    <xf numFmtId="0" fontId="3" fillId="0" borderId="10" xfId="0" applyFont="1" applyBorder="1"/>
    <xf numFmtId="165" fontId="3" fillId="0" borderId="16" xfId="0" applyNumberFormat="1" applyFont="1" applyBorder="1"/>
    <xf numFmtId="2" fontId="3" fillId="0" borderId="7" xfId="0" applyNumberFormat="1" applyFont="1" applyBorder="1"/>
    <xf numFmtId="2" fontId="3" fillId="0" borderId="3" xfId="0" applyNumberFormat="1" applyFont="1" applyBorder="1"/>
    <xf numFmtId="2" fontId="3" fillId="0" borderId="8" xfId="0" applyNumberFormat="1" applyFont="1" applyBorder="1"/>
    <xf numFmtId="164" fontId="4" fillId="0" borderId="10" xfId="0" applyNumberFormat="1" applyFont="1" applyBorder="1"/>
    <xf numFmtId="164" fontId="4" fillId="0" borderId="9" xfId="0" applyNumberFormat="1" applyFont="1" applyBorder="1"/>
    <xf numFmtId="164" fontId="4" fillId="0" borderId="10" xfId="0" applyNumberFormat="1" applyFont="1" applyBorder="1" applyAlignment="1">
      <alignment horizontal="center"/>
    </xf>
    <xf numFmtId="43" fontId="3" fillId="0" borderId="0" xfId="0" applyNumberFormat="1" applyFont="1"/>
    <xf numFmtId="171" fontId="3" fillId="0" borderId="0" xfId="0" applyNumberFormat="1" applyFont="1"/>
    <xf numFmtId="169" fontId="4" fillId="0" borderId="13" xfId="0" applyNumberFormat="1" applyFont="1" applyBorder="1" applyAlignment="1">
      <alignment horizontal="center"/>
    </xf>
    <xf numFmtId="165" fontId="3" fillId="0" borderId="0" xfId="3" applyNumberFormat="1" applyFont="1" applyFill="1" applyBorder="1" applyAlignment="1" applyProtection="1"/>
    <xf numFmtId="9" fontId="3" fillId="0" borderId="0" xfId="0" applyNumberFormat="1" applyFont="1"/>
    <xf numFmtId="10" fontId="3" fillId="0" borderId="0" xfId="0" applyNumberFormat="1" applyFont="1"/>
    <xf numFmtId="169" fontId="4" fillId="0" borderId="0" xfId="0" applyNumberFormat="1" applyFont="1"/>
    <xf numFmtId="168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5" fillId="0" borderId="0" xfId="0" applyFont="1"/>
    <xf numFmtId="0" fontId="4" fillId="0" borderId="9" xfId="0" applyFont="1" applyBorder="1" applyAlignment="1">
      <alignment wrapText="1"/>
    </xf>
    <xf numFmtId="170" fontId="6" fillId="0" borderId="0" xfId="0" applyNumberFormat="1" applyFont="1" applyAlignment="1">
      <alignment horizontal="center"/>
    </xf>
    <xf numFmtId="165" fontId="4" fillId="0" borderId="10" xfId="3" applyNumberFormat="1" applyFont="1" applyFill="1" applyBorder="1" applyAlignment="1" applyProtection="1"/>
    <xf numFmtId="170" fontId="4" fillId="0" borderId="10" xfId="0" applyNumberFormat="1" applyFont="1" applyBorder="1"/>
    <xf numFmtId="170" fontId="4" fillId="0" borderId="14" xfId="0" applyNumberFormat="1" applyFont="1" applyBorder="1"/>
    <xf numFmtId="170" fontId="4" fillId="0" borderId="10" xfId="1" applyNumberFormat="1" applyFont="1" applyFill="1" applyBorder="1" applyAlignment="1" applyProtection="1"/>
    <xf numFmtId="170" fontId="4" fillId="0" borderId="10" xfId="0" applyNumberFormat="1" applyFont="1" applyBorder="1" applyAlignment="1">
      <alignment horizontal="right"/>
    </xf>
    <xf numFmtId="170" fontId="4" fillId="0" borderId="9" xfId="0" applyNumberFormat="1" applyFont="1" applyBorder="1"/>
    <xf numFmtId="0" fontId="3" fillId="2" borderId="7" xfId="0" applyFont="1" applyFill="1" applyBorder="1" applyAlignment="1">
      <alignment vertical="center"/>
    </xf>
    <xf numFmtId="166" fontId="3" fillId="2" borderId="3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" fontId="3" fillId="0" borderId="0" xfId="0" applyNumberFormat="1" applyFont="1"/>
    <xf numFmtId="0" fontId="3" fillId="3" borderId="7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3" fillId="0" borderId="9" xfId="0" applyFont="1" applyBorder="1"/>
    <xf numFmtId="0" fontId="3" fillId="0" borderId="8" xfId="0" applyFont="1" applyBorder="1"/>
    <xf numFmtId="0" fontId="4" fillId="0" borderId="12" xfId="0" applyFont="1" applyBorder="1" applyAlignment="1">
      <alignment wrapText="1"/>
    </xf>
    <xf numFmtId="165" fontId="4" fillId="0" borderId="12" xfId="3" applyNumberFormat="1" applyFont="1" applyBorder="1"/>
    <xf numFmtId="170" fontId="4" fillId="0" borderId="12" xfId="0" applyNumberFormat="1" applyFont="1" applyBorder="1"/>
    <xf numFmtId="170" fontId="3" fillId="0" borderId="16" xfId="1" applyNumberFormat="1" applyFont="1" applyFill="1" applyBorder="1" applyAlignment="1" applyProtection="1"/>
    <xf numFmtId="170" fontId="4" fillId="0" borderId="13" xfId="0" applyNumberFormat="1" applyFont="1" applyBorder="1"/>
    <xf numFmtId="0" fontId="3" fillId="3" borderId="0" xfId="0" applyFont="1" applyFill="1"/>
    <xf numFmtId="0" fontId="4" fillId="0" borderId="22" xfId="0" applyFont="1" applyBorder="1" applyAlignment="1">
      <alignment wrapText="1"/>
    </xf>
    <xf numFmtId="165" fontId="4" fillId="0" borderId="22" xfId="3" applyNumberFormat="1" applyFont="1" applyFill="1" applyBorder="1" applyAlignment="1" applyProtection="1"/>
    <xf numFmtId="0" fontId="4" fillId="0" borderId="22" xfId="0" applyFont="1" applyBorder="1"/>
    <xf numFmtId="0" fontId="4" fillId="0" borderId="14" xfId="0" applyFont="1" applyBorder="1" applyAlignment="1">
      <alignment wrapText="1"/>
    </xf>
    <xf numFmtId="165" fontId="4" fillId="0" borderId="14" xfId="0" applyNumberFormat="1" applyFont="1" applyBorder="1"/>
    <xf numFmtId="170" fontId="4" fillId="0" borderId="14" xfId="1" applyNumberFormat="1" applyFont="1" applyFill="1" applyBorder="1" applyAlignment="1" applyProtection="1"/>
    <xf numFmtId="165" fontId="4" fillId="0" borderId="23" xfId="3" applyNumberFormat="1" applyFont="1" applyFill="1" applyBorder="1" applyAlignment="1" applyProtection="1"/>
    <xf numFmtId="170" fontId="4" fillId="2" borderId="10" xfId="0" applyNumberFormat="1" applyFont="1" applyFill="1" applyBorder="1"/>
    <xf numFmtId="0" fontId="3" fillId="2" borderId="0" xfId="0" applyFont="1" applyFill="1"/>
    <xf numFmtId="170" fontId="4" fillId="2" borderId="13" xfId="0" applyNumberFormat="1" applyFont="1" applyFill="1" applyBorder="1"/>
    <xf numFmtId="0" fontId="7" fillId="0" borderId="0" xfId="0" applyFont="1" applyAlignment="1">
      <alignment horizontal="center" vertical="center"/>
    </xf>
    <xf numFmtId="165" fontId="10" fillId="0" borderId="1" xfId="3" applyNumberFormat="1" applyFont="1" applyBorder="1"/>
    <xf numFmtId="165" fontId="10" fillId="0" borderId="0" xfId="3" applyNumberFormat="1" applyFont="1" applyBorder="1"/>
    <xf numFmtId="165" fontId="10" fillId="0" borderId="0" xfId="3" applyNumberFormat="1" applyFont="1"/>
    <xf numFmtId="165" fontId="10" fillId="0" borderId="0" xfId="0" applyNumberFormat="1" applyFont="1"/>
    <xf numFmtId="0" fontId="10" fillId="0" borderId="0" xfId="0" applyFont="1"/>
    <xf numFmtId="165" fontId="0" fillId="0" borderId="0" xfId="3" applyNumberFormat="1" applyFont="1"/>
    <xf numFmtId="0" fontId="3" fillId="4" borderId="14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18" xfId="0" applyFont="1" applyBorder="1"/>
    <xf numFmtId="0" fontId="4" fillId="0" borderId="18" xfId="0" applyFont="1" applyBorder="1"/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3"/>
  <sheetViews>
    <sheetView tabSelected="1" zoomScaleNormal="100" workbookViewId="0">
      <selection activeCell="O44" sqref="O44"/>
    </sheetView>
  </sheetViews>
  <sheetFormatPr baseColWidth="10" defaultColWidth="10" defaultRowHeight="13" x14ac:dyDescent="0.15"/>
  <cols>
    <col min="1" max="1" width="15.6640625" style="3" customWidth="1"/>
    <col min="2" max="2" width="12" style="3" customWidth="1"/>
    <col min="3" max="3" width="10.6640625" style="3" customWidth="1"/>
    <col min="4" max="4" width="13.33203125" style="3" customWidth="1"/>
    <col min="5" max="5" width="10" style="3"/>
    <col min="6" max="6" width="11.5" style="3" customWidth="1"/>
    <col min="7" max="7" width="11.83203125" style="3" customWidth="1"/>
    <col min="8" max="10" width="10" style="3"/>
    <col min="11" max="11" width="22.5" style="3" bestFit="1" customWidth="1"/>
    <col min="12" max="16384" width="10" style="3"/>
  </cols>
  <sheetData>
    <row r="1" spans="1:17" ht="50" customHeight="1" x14ac:dyDescent="0.15">
      <c r="A1" s="108" t="s">
        <v>33</v>
      </c>
      <c r="B1" s="108"/>
      <c r="C1" s="108"/>
      <c r="D1" s="108"/>
      <c r="E1" s="108"/>
      <c r="F1" s="108"/>
      <c r="G1" s="108"/>
      <c r="H1" s="109"/>
      <c r="I1" s="108"/>
      <c r="J1" s="108"/>
    </row>
    <row r="2" spans="1:17" ht="36" customHeight="1" x14ac:dyDescent="0.15">
      <c r="A2" s="3" t="s">
        <v>28</v>
      </c>
      <c r="B2" s="110" t="s">
        <v>50</v>
      </c>
      <c r="C2" s="110"/>
      <c r="D2" s="110"/>
      <c r="E2" s="110"/>
      <c r="F2" s="111"/>
      <c r="G2" s="4"/>
      <c r="H2" s="5"/>
    </row>
    <row r="3" spans="1:17" ht="24" customHeight="1" x14ac:dyDescent="0.15">
      <c r="B3" s="112"/>
      <c r="C3" s="112"/>
      <c r="D3" s="112"/>
      <c r="E3" s="112"/>
      <c r="F3" s="113"/>
    </row>
    <row r="4" spans="1:17" ht="24" customHeight="1" thickBot="1" x14ac:dyDescent="0.2">
      <c r="A4" s="6"/>
      <c r="B4" s="6"/>
      <c r="C4" s="6">
        <v>4</v>
      </c>
      <c r="D4" s="6">
        <v>5</v>
      </c>
      <c r="E4" s="6">
        <v>4</v>
      </c>
      <c r="F4" s="6">
        <v>4</v>
      </c>
      <c r="G4" s="6">
        <v>5</v>
      </c>
      <c r="H4" s="6">
        <v>4</v>
      </c>
      <c r="I4" s="6"/>
      <c r="J4" s="6"/>
    </row>
    <row r="5" spans="1:17" ht="16" thickTop="1" thickBot="1" x14ac:dyDescent="0.2">
      <c r="A5" s="70" t="s">
        <v>29</v>
      </c>
      <c r="B5" s="71"/>
      <c r="C5" s="72" t="s">
        <v>21</v>
      </c>
      <c r="D5" s="72" t="s">
        <v>23</v>
      </c>
      <c r="E5" s="72" t="s">
        <v>24</v>
      </c>
      <c r="F5" s="72" t="s">
        <v>25</v>
      </c>
      <c r="G5" s="72" t="s">
        <v>26</v>
      </c>
      <c r="H5" s="72" t="s">
        <v>27</v>
      </c>
      <c r="I5" s="72" t="s">
        <v>22</v>
      </c>
      <c r="J5" s="73" t="s">
        <v>30</v>
      </c>
    </row>
    <row r="6" spans="1:17" ht="15.75" customHeight="1" thickTop="1" thickBot="1" x14ac:dyDescent="0.2">
      <c r="A6" s="64" t="s">
        <v>36</v>
      </c>
      <c r="B6" s="74"/>
      <c r="C6" s="65" t="s">
        <v>22</v>
      </c>
      <c r="D6" s="65" t="s">
        <v>37</v>
      </c>
      <c r="E6" s="65" t="s">
        <v>38</v>
      </c>
      <c r="F6" s="65" t="s">
        <v>39</v>
      </c>
      <c r="G6" s="65" t="s">
        <v>40</v>
      </c>
      <c r="H6" s="65" t="s">
        <v>41</v>
      </c>
      <c r="I6" s="65" t="s">
        <v>21</v>
      </c>
      <c r="J6" s="75" t="s">
        <v>31</v>
      </c>
      <c r="K6" s="84"/>
      <c r="L6" s="84"/>
      <c r="M6" s="84"/>
    </row>
    <row r="7" spans="1:17" ht="29" thickTop="1" x14ac:dyDescent="0.15">
      <c r="A7" s="8"/>
      <c r="B7" s="85" t="s">
        <v>42</v>
      </c>
      <c r="C7" s="86">
        <f>C8/$J$8</f>
        <v>0.13881012527710471</v>
      </c>
      <c r="D7" s="86">
        <f t="shared" ref="D7:H7" si="0">D8/$J$8</f>
        <v>0.1606176212816415</v>
      </c>
      <c r="E7" s="86">
        <f t="shared" si="0"/>
        <v>0.14342424086198896</v>
      </c>
      <c r="F7" s="86">
        <f t="shared" si="0"/>
        <v>0.1913955766355622</v>
      </c>
      <c r="G7" s="86">
        <f t="shared" si="0"/>
        <v>0.23975357013971232</v>
      </c>
      <c r="H7" s="86">
        <f t="shared" si="0"/>
        <v>0.12599886580399031</v>
      </c>
      <c r="I7" s="87"/>
      <c r="J7" s="58">
        <f>SUM(C7:I7)</f>
        <v>1</v>
      </c>
      <c r="L7" s="57"/>
    </row>
    <row r="8" spans="1:17" ht="15" customHeight="1" x14ac:dyDescent="0.15">
      <c r="A8" s="8" t="s">
        <v>0</v>
      </c>
      <c r="B8" s="11" t="s">
        <v>2</v>
      </c>
      <c r="C8" s="59">
        <v>5385</v>
      </c>
      <c r="D8" s="59">
        <v>6231</v>
      </c>
      <c r="E8" s="59">
        <v>5564</v>
      </c>
      <c r="F8" s="59">
        <v>7425</v>
      </c>
      <c r="G8" s="59">
        <v>9301</v>
      </c>
      <c r="H8" s="59">
        <v>4888</v>
      </c>
      <c r="I8" s="59"/>
      <c r="J8" s="59">
        <f>SUM(C8:I8)</f>
        <v>38794</v>
      </c>
      <c r="K8" s="106" t="s">
        <v>55</v>
      </c>
      <c r="L8" s="107"/>
      <c r="M8" s="107"/>
    </row>
    <row r="9" spans="1:17" ht="28" x14ac:dyDescent="0.15">
      <c r="A9" s="8"/>
      <c r="B9" s="56" t="s">
        <v>43</v>
      </c>
      <c r="C9" s="58">
        <f>C10/$J$10</f>
        <v>0.13981640270352064</v>
      </c>
      <c r="D9" s="58">
        <f t="shared" ref="D9:H9" si="1">D10/$J$10</f>
        <v>0.1633208917582972</v>
      </c>
      <c r="E9" s="58">
        <f t="shared" si="1"/>
        <v>0.14425501866236257</v>
      </c>
      <c r="F9" s="58">
        <f t="shared" si="1"/>
        <v>0.19081004741248866</v>
      </c>
      <c r="G9" s="58">
        <f t="shared" si="1"/>
        <v>0.23668415212347424</v>
      </c>
      <c r="H9" s="58">
        <f t="shared" si="1"/>
        <v>0.12511348733985675</v>
      </c>
      <c r="I9" s="42"/>
      <c r="J9" s="58">
        <f>SUM(C9:I9)</f>
        <v>1</v>
      </c>
      <c r="K9" s="95" t="s">
        <v>51</v>
      </c>
      <c r="L9" s="95" t="s">
        <v>52</v>
      </c>
      <c r="M9" s="95" t="s">
        <v>53</v>
      </c>
    </row>
    <row r="10" spans="1:17" x14ac:dyDescent="0.15">
      <c r="A10" s="8"/>
      <c r="B10" s="11" t="s">
        <v>1</v>
      </c>
      <c r="C10" s="59">
        <v>5544</v>
      </c>
      <c r="D10" s="59">
        <v>6476</v>
      </c>
      <c r="E10" s="59">
        <v>5720</v>
      </c>
      <c r="F10" s="59">
        <v>7566</v>
      </c>
      <c r="G10" s="59">
        <v>9385</v>
      </c>
      <c r="H10" s="59">
        <v>4961</v>
      </c>
      <c r="I10" s="59"/>
      <c r="J10" s="59">
        <f>SUM(C10:I10)</f>
        <v>39652</v>
      </c>
      <c r="K10" s="96">
        <f>(C14-C10)/C10</f>
        <v>-5.9343434343434344E-2</v>
      </c>
      <c r="L10" s="97">
        <f t="shared" ref="L10:M10" si="2">(D14-D10)/D10</f>
        <v>-1.7912291537986413E-2</v>
      </c>
      <c r="M10" s="97">
        <f t="shared" si="2"/>
        <v>-4.370629370629371E-3</v>
      </c>
      <c r="N10" s="99">
        <f>AVERAGE(K10:M10)</f>
        <v>-2.7208785084016709E-2</v>
      </c>
    </row>
    <row r="11" spans="1:17" ht="14" x14ac:dyDescent="0.15">
      <c r="A11" s="8"/>
      <c r="B11" s="11" t="s">
        <v>3</v>
      </c>
      <c r="C11" s="13">
        <f>(C8-C10)/C10</f>
        <v>-2.867965367965368E-2</v>
      </c>
      <c r="D11" s="13">
        <f t="shared" ref="D11:H11" si="3">(D8-D10)/D10</f>
        <v>-3.7831995058678194E-2</v>
      </c>
      <c r="E11" s="13">
        <f t="shared" si="3"/>
        <v>-2.7272727272727271E-2</v>
      </c>
      <c r="F11" s="13">
        <f t="shared" si="3"/>
        <v>-1.8636003172085646E-2</v>
      </c>
      <c r="G11" s="13">
        <f t="shared" si="3"/>
        <v>-8.9504528502930211E-3</v>
      </c>
      <c r="H11" s="13">
        <f t="shared" si="3"/>
        <v>-1.4714775246926022E-2</v>
      </c>
      <c r="I11" s="13"/>
      <c r="J11" s="13">
        <f>(J8-J10)/J10</f>
        <v>-2.1638252799354381E-2</v>
      </c>
      <c r="K11" s="2"/>
      <c r="L11" s="57"/>
      <c r="M11" s="51"/>
      <c r="N11"/>
      <c r="O11" s="51"/>
      <c r="P11" s="51"/>
      <c r="Q11" s="51"/>
    </row>
    <row r="12" spans="1:17" x14ac:dyDescent="0.15">
      <c r="A12" s="8"/>
      <c r="B12" s="11" t="s">
        <v>4</v>
      </c>
      <c r="C12" s="11"/>
      <c r="D12" s="11"/>
      <c r="E12" s="11"/>
      <c r="F12" s="11"/>
      <c r="G12" s="11"/>
      <c r="H12" s="11"/>
      <c r="I12" s="11"/>
      <c r="J12" s="14"/>
      <c r="K12" s="106" t="s">
        <v>54</v>
      </c>
      <c r="L12" s="107"/>
      <c r="M12" s="107"/>
      <c r="N12"/>
    </row>
    <row r="13" spans="1:17" ht="28" x14ac:dyDescent="0.15">
      <c r="A13" s="8"/>
      <c r="B13" s="88" t="s">
        <v>44</v>
      </c>
      <c r="C13" s="89">
        <f>C14/$J$14</f>
        <v>0.1341168604053081</v>
      </c>
      <c r="D13" s="89">
        <f t="shared" ref="D13:H13" si="4">D14/$J$14</f>
        <v>0.16356341940129615</v>
      </c>
      <c r="E13" s="89">
        <f t="shared" si="4"/>
        <v>0.14646126941672669</v>
      </c>
      <c r="F13" s="89">
        <f t="shared" si="4"/>
        <v>0.19095257689538114</v>
      </c>
      <c r="G13" s="89">
        <f t="shared" si="4"/>
        <v>0.23919864211500874</v>
      </c>
      <c r="H13" s="89">
        <f t="shared" si="4"/>
        <v>0.12570723176627918</v>
      </c>
      <c r="I13" s="19"/>
      <c r="J13" s="58">
        <f>SUM(C13:I13)</f>
        <v>1</v>
      </c>
      <c r="K13" s="95" t="s">
        <v>51</v>
      </c>
      <c r="L13" s="95" t="s">
        <v>52</v>
      </c>
      <c r="M13" s="95" t="s">
        <v>53</v>
      </c>
      <c r="N13"/>
    </row>
    <row r="14" spans="1:17" x14ac:dyDescent="0.15">
      <c r="A14" s="77"/>
      <c r="B14" s="11" t="s">
        <v>5</v>
      </c>
      <c r="C14" s="59">
        <v>5215</v>
      </c>
      <c r="D14" s="59">
        <v>6360</v>
      </c>
      <c r="E14" s="59">
        <v>5695</v>
      </c>
      <c r="F14" s="59">
        <v>7425</v>
      </c>
      <c r="G14" s="59">
        <v>9301</v>
      </c>
      <c r="H14" s="59">
        <v>4888</v>
      </c>
      <c r="I14" s="11"/>
      <c r="J14" s="59">
        <f>SUM(C14:H14)</f>
        <v>38884</v>
      </c>
      <c r="K14" s="98">
        <f>(C14-C8)/C8</f>
        <v>-3.1569173630454965E-2</v>
      </c>
      <c r="L14" s="98">
        <f t="shared" ref="L14:M14" si="5">(D14-D8)/D8</f>
        <v>2.0702936928261917E-2</v>
      </c>
      <c r="M14" s="98">
        <f t="shared" si="5"/>
        <v>2.3544212796549245E-2</v>
      </c>
      <c r="N14" s="99">
        <f t="shared" ref="N14" si="6">AVERAGE(K14:M14)</f>
        <v>4.2259920314520654E-3</v>
      </c>
      <c r="O14" s="100"/>
    </row>
    <row r="15" spans="1:17" ht="29" thickBot="1" x14ac:dyDescent="0.2">
      <c r="A15" s="78"/>
      <c r="B15" s="79" t="s">
        <v>45</v>
      </c>
      <c r="C15" s="80">
        <f>(C14-C8)/C8</f>
        <v>-3.1569173630454965E-2</v>
      </c>
      <c r="D15" s="80">
        <f t="shared" ref="D15:H15" si="7">(D14-D8)/D8</f>
        <v>2.0702936928261917E-2</v>
      </c>
      <c r="E15" s="80">
        <f t="shared" si="7"/>
        <v>2.3544212796549245E-2</v>
      </c>
      <c r="F15" s="80">
        <f t="shared" si="7"/>
        <v>0</v>
      </c>
      <c r="G15" s="80">
        <f t="shared" si="7"/>
        <v>0</v>
      </c>
      <c r="H15" s="80">
        <f t="shared" si="7"/>
        <v>0</v>
      </c>
      <c r="I15" s="16"/>
      <c r="J15" s="80">
        <f>(J14-J8)/J8</f>
        <v>2.3199463834613601E-3</v>
      </c>
      <c r="K15" s="102" t="s">
        <v>56</v>
      </c>
      <c r="L15" s="57"/>
    </row>
    <row r="16" spans="1:17" ht="14" thickTop="1" x14ac:dyDescent="0.15">
      <c r="A16" s="26"/>
      <c r="B16" s="9"/>
      <c r="C16" s="9"/>
      <c r="D16" s="9"/>
      <c r="E16" s="9"/>
      <c r="F16" s="9"/>
      <c r="G16" s="9"/>
      <c r="H16" s="9"/>
      <c r="I16" s="9"/>
      <c r="J16" s="9"/>
    </row>
    <row r="17" spans="1:33" x14ac:dyDescent="0.15">
      <c r="A17" s="8" t="s">
        <v>6</v>
      </c>
      <c r="B17" s="11" t="s">
        <v>2</v>
      </c>
      <c r="C17" s="44">
        <f t="shared" ref="C17:H17" si="8">C20/C8</f>
        <v>9.0900649953574746</v>
      </c>
      <c r="D17" s="44">
        <f t="shared" si="8"/>
        <v>8.0866634569090028</v>
      </c>
      <c r="E17" s="44">
        <f t="shared" si="8"/>
        <v>8.8659237958303372</v>
      </c>
      <c r="F17" s="44">
        <f t="shared" si="8"/>
        <v>7.1435690235690235</v>
      </c>
      <c r="G17" s="44">
        <f t="shared" si="8"/>
        <v>5.9578539941941724</v>
      </c>
      <c r="H17" s="44">
        <f t="shared" si="8"/>
        <v>10.009615384615385</v>
      </c>
      <c r="I17" s="12"/>
      <c r="J17" s="11"/>
    </row>
    <row r="18" spans="1:33" ht="14" thickBot="1" x14ac:dyDescent="0.2">
      <c r="A18" s="15" t="s">
        <v>7</v>
      </c>
      <c r="B18" s="76" t="s">
        <v>1</v>
      </c>
      <c r="C18" s="47">
        <f t="shared" ref="C18:H18" si="9">C21/C10</f>
        <v>9.3369408369408369</v>
      </c>
      <c r="D18" s="17">
        <f t="shared" si="9"/>
        <v>8.2362569487337858</v>
      </c>
      <c r="E18" s="17">
        <f t="shared" si="9"/>
        <v>9.164510489510489</v>
      </c>
      <c r="F18" s="17">
        <f t="shared" si="9"/>
        <v>7.5395189003436425</v>
      </c>
      <c r="G18" s="17">
        <f t="shared" si="9"/>
        <v>6.3699520511454448</v>
      </c>
      <c r="H18" s="17">
        <f t="shared" si="9"/>
        <v>10.672445071558153</v>
      </c>
      <c r="I18" s="18"/>
      <c r="J18" s="18"/>
      <c r="L18" s="46"/>
      <c r="M18" s="46"/>
      <c r="N18" s="46"/>
      <c r="O18" s="46"/>
      <c r="P18" s="46"/>
      <c r="Q18" s="46"/>
    </row>
    <row r="19" spans="1:33" ht="14" thickTop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</row>
    <row r="20" spans="1:33" x14ac:dyDescent="0.15">
      <c r="A20" s="8" t="s">
        <v>8</v>
      </c>
      <c r="B20" s="11" t="s">
        <v>2</v>
      </c>
      <c r="C20" s="59">
        <v>48950</v>
      </c>
      <c r="D20" s="59">
        <f t="shared" ref="D20:I20" si="10">C20-C8-C25+C33</f>
        <v>50388</v>
      </c>
      <c r="E20" s="59">
        <f t="shared" si="10"/>
        <v>49330</v>
      </c>
      <c r="F20" s="59">
        <f t="shared" si="10"/>
        <v>53041</v>
      </c>
      <c r="G20" s="59">
        <f t="shared" si="10"/>
        <v>55414</v>
      </c>
      <c r="H20" s="59">
        <f t="shared" si="10"/>
        <v>48927</v>
      </c>
      <c r="I20" s="92">
        <f t="shared" si="10"/>
        <v>49561</v>
      </c>
      <c r="J20" s="62">
        <f>SUM(C20:I20)/7</f>
        <v>50801.571428571428</v>
      </c>
      <c r="K20" s="93" t="s">
        <v>49</v>
      </c>
    </row>
    <row r="21" spans="1:33" x14ac:dyDescent="0.15">
      <c r="A21" s="8" t="s">
        <v>9</v>
      </c>
      <c r="B21" s="11" t="s">
        <v>1</v>
      </c>
      <c r="C21" s="63">
        <v>51764</v>
      </c>
      <c r="D21" s="63">
        <f t="shared" ref="D21:I21" si="11">C21-C10-C27+C34</f>
        <v>53338</v>
      </c>
      <c r="E21" s="63">
        <f t="shared" si="11"/>
        <v>52421</v>
      </c>
      <c r="F21" s="63">
        <f t="shared" si="11"/>
        <v>57044</v>
      </c>
      <c r="G21" s="63">
        <f t="shared" si="11"/>
        <v>59782</v>
      </c>
      <c r="H21" s="63">
        <f t="shared" si="11"/>
        <v>52946</v>
      </c>
      <c r="I21" s="63">
        <f t="shared" si="11"/>
        <v>53636</v>
      </c>
      <c r="J21" s="63">
        <f>SUM(C21:I21)/7</f>
        <v>54418.714285714283</v>
      </c>
    </row>
    <row r="22" spans="1:33" x14ac:dyDescent="0.15">
      <c r="A22" s="8"/>
      <c r="B22" s="19" t="s">
        <v>4</v>
      </c>
      <c r="C22" s="19"/>
      <c r="D22" s="19"/>
      <c r="E22" s="19"/>
      <c r="F22" s="19"/>
      <c r="G22" s="19"/>
      <c r="H22" s="19"/>
      <c r="I22" s="19"/>
      <c r="J22" s="19"/>
    </row>
    <row r="23" spans="1:33" ht="14" thickBot="1" x14ac:dyDescent="0.2">
      <c r="A23" s="15"/>
      <c r="B23" s="16" t="s">
        <v>5</v>
      </c>
      <c r="C23" s="81">
        <v>49877</v>
      </c>
      <c r="D23" s="83">
        <f>C23-C14-C30+C36</f>
        <v>51420</v>
      </c>
      <c r="E23" s="83">
        <f t="shared" ref="E23:I23" si="12">D23-D14-D30+D36</f>
        <v>50222</v>
      </c>
      <c r="F23" s="83">
        <f t="shared" si="12"/>
        <v>53781</v>
      </c>
      <c r="G23" s="83">
        <f t="shared" si="12"/>
        <v>55383.5</v>
      </c>
      <c r="H23" s="83">
        <f t="shared" si="12"/>
        <v>48299.5</v>
      </c>
      <c r="I23" s="94">
        <f t="shared" si="12"/>
        <v>48321.5</v>
      </c>
      <c r="J23" s="83">
        <f>SUM(C23:I23)/7</f>
        <v>51043.5</v>
      </c>
    </row>
    <row r="24" spans="1:33" ht="14" thickTop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106"/>
      <c r="L24" s="107"/>
      <c r="M24" s="107"/>
    </row>
    <row r="25" spans="1:33" x14ac:dyDescent="0.15">
      <c r="A25" s="8" t="s">
        <v>10</v>
      </c>
      <c r="B25" s="11" t="s">
        <v>2</v>
      </c>
      <c r="C25" s="59">
        <v>2927</v>
      </c>
      <c r="D25" s="59">
        <v>3527</v>
      </c>
      <c r="E25" s="59">
        <v>3225</v>
      </c>
      <c r="F25" s="59">
        <v>4652</v>
      </c>
      <c r="G25" s="59">
        <v>6046</v>
      </c>
      <c r="H25" s="59">
        <v>4278</v>
      </c>
      <c r="I25" s="59"/>
      <c r="J25" s="61">
        <f>SUM(C25:I25)</f>
        <v>24655</v>
      </c>
      <c r="K25"/>
      <c r="L25" s="105" t="s">
        <v>57</v>
      </c>
      <c r="M25" s="105"/>
      <c r="O25" s="48"/>
      <c r="P25" s="48"/>
      <c r="Q25" s="48"/>
    </row>
    <row r="26" spans="1:33" x14ac:dyDescent="0.15">
      <c r="A26" s="8"/>
      <c r="B26" s="11" t="s">
        <v>46</v>
      </c>
      <c r="C26" s="10">
        <f t="shared" ref="C26:H26" si="13">C25/C8</f>
        <v>0.54354688950789232</v>
      </c>
      <c r="D26" s="10">
        <f t="shared" si="13"/>
        <v>0.56604076392232383</v>
      </c>
      <c r="E26" s="10">
        <f t="shared" si="13"/>
        <v>0.57961897915168947</v>
      </c>
      <c r="F26" s="10">
        <f t="shared" si="13"/>
        <v>0.6265319865319865</v>
      </c>
      <c r="G26" s="10">
        <f t="shared" si="13"/>
        <v>0.65003763036232665</v>
      </c>
      <c r="H26" s="10">
        <f t="shared" si="13"/>
        <v>0.87520458265139112</v>
      </c>
      <c r="I26" s="43"/>
      <c r="J26" s="91">
        <f>J25/J8</f>
        <v>0.63553642315822034</v>
      </c>
      <c r="K26"/>
      <c r="L26" s="101">
        <f>(J27-J25)/J27</f>
        <v>6.7863894139886582E-2</v>
      </c>
      <c r="M26"/>
      <c r="N26"/>
      <c r="O26"/>
      <c r="P26" s="48"/>
      <c r="Q26" s="48"/>
    </row>
    <row r="27" spans="1:33" x14ac:dyDescent="0.15">
      <c r="A27" s="8"/>
      <c r="B27" s="11" t="s">
        <v>1</v>
      </c>
      <c r="C27" s="60">
        <v>3082</v>
      </c>
      <c r="D27" s="60">
        <v>3786</v>
      </c>
      <c r="E27" s="60">
        <v>3437</v>
      </c>
      <c r="F27" s="60">
        <v>5006</v>
      </c>
      <c r="G27" s="60">
        <v>6575</v>
      </c>
      <c r="H27" s="60">
        <v>4564</v>
      </c>
      <c r="I27" s="60"/>
      <c r="J27" s="60">
        <f>SUM(C27:H27)</f>
        <v>26450</v>
      </c>
      <c r="K27"/>
      <c r="L27"/>
      <c r="M27"/>
      <c r="N27"/>
      <c r="O27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6"/>
      <c r="AF27" s="66"/>
      <c r="AG27" s="67"/>
    </row>
    <row r="28" spans="1:33" x14ac:dyDescent="0.15">
      <c r="A28" s="8"/>
      <c r="B28" s="19" t="s">
        <v>47</v>
      </c>
      <c r="C28" s="89">
        <f t="shared" ref="C28:H28" si="14">C27/C10</f>
        <v>0.55591630591630592</v>
      </c>
      <c r="D28" s="89">
        <f t="shared" si="14"/>
        <v>0.58462013588634965</v>
      </c>
      <c r="E28" s="89">
        <f t="shared" si="14"/>
        <v>0.60087412587412592</v>
      </c>
      <c r="F28" s="89">
        <f t="shared" si="14"/>
        <v>0.66164419772667193</v>
      </c>
      <c r="G28" s="89">
        <f t="shared" si="14"/>
        <v>0.70058604155567394</v>
      </c>
      <c r="H28" s="89">
        <f t="shared" si="14"/>
        <v>0.91997581132836126</v>
      </c>
      <c r="I28" s="89"/>
      <c r="J28" s="89">
        <f>J27/J10</f>
        <v>0.66705336426914152</v>
      </c>
      <c r="K28"/>
      <c r="L28"/>
      <c r="M28"/>
      <c r="N28"/>
    </row>
    <row r="29" spans="1:33" x14ac:dyDescent="0.15">
      <c r="A29" s="8"/>
      <c r="B29" s="11" t="s">
        <v>4</v>
      </c>
      <c r="C29" s="11"/>
      <c r="D29" s="11"/>
      <c r="E29" s="11"/>
      <c r="F29" s="11"/>
      <c r="G29" s="11"/>
      <c r="H29" s="11"/>
      <c r="I29" s="11"/>
      <c r="J29" s="11"/>
      <c r="K29"/>
      <c r="L29"/>
      <c r="M29"/>
      <c r="N29"/>
    </row>
    <row r="30" spans="1:33" x14ac:dyDescent="0.15">
      <c r="A30" s="8"/>
      <c r="B30" s="9" t="s">
        <v>5</v>
      </c>
      <c r="C30" s="60">
        <v>2810</v>
      </c>
      <c r="D30" s="60">
        <v>3670</v>
      </c>
      <c r="E30" s="60">
        <v>3376</v>
      </c>
      <c r="F30" s="60">
        <v>4700</v>
      </c>
      <c r="G30" s="60">
        <v>6200</v>
      </c>
      <c r="H30" s="60">
        <v>4400</v>
      </c>
      <c r="I30" s="60"/>
      <c r="J30" s="90">
        <f>SUM(C30:I30)</f>
        <v>25156</v>
      </c>
      <c r="K30"/>
      <c r="L30"/>
      <c r="M30"/>
      <c r="N30"/>
    </row>
    <row r="31" spans="1:33" ht="29" thickBot="1" x14ac:dyDescent="0.2">
      <c r="A31" s="15"/>
      <c r="B31" s="79" t="s">
        <v>48</v>
      </c>
      <c r="C31" s="80">
        <f>C30/C14</f>
        <v>0.538830297219559</v>
      </c>
      <c r="D31" s="80">
        <f t="shared" ref="D31:H31" si="15">D30/D14</f>
        <v>0.57704402515723274</v>
      </c>
      <c r="E31" s="80">
        <f t="shared" si="15"/>
        <v>0.59280070237050042</v>
      </c>
      <c r="F31" s="80">
        <f t="shared" si="15"/>
        <v>0.632996632996633</v>
      </c>
      <c r="G31" s="80">
        <f t="shared" si="15"/>
        <v>0.66659498978604448</v>
      </c>
      <c r="H31" s="80">
        <f t="shared" si="15"/>
        <v>0.90016366612111298</v>
      </c>
      <c r="I31" s="16"/>
      <c r="J31" s="80">
        <f>J30/J14</f>
        <v>0.64694990227342863</v>
      </c>
    </row>
    <row r="32" spans="1:33" ht="14" thickTop="1" x14ac:dyDescent="0.15">
      <c r="A32" s="8"/>
      <c r="B32" s="9"/>
      <c r="C32" s="9"/>
      <c r="D32" s="9"/>
      <c r="E32" s="9"/>
      <c r="F32" s="9"/>
      <c r="G32" s="9"/>
      <c r="H32" s="9"/>
      <c r="I32" s="9"/>
      <c r="J32" s="9"/>
      <c r="L32" s="52"/>
      <c r="M32" s="53"/>
      <c r="N32" s="53"/>
      <c r="O32" s="53"/>
      <c r="P32" s="53"/>
      <c r="Q32" s="53"/>
    </row>
    <row r="33" spans="1:17" x14ac:dyDescent="0.15">
      <c r="A33" s="8" t="s">
        <v>11</v>
      </c>
      <c r="B33" s="11" t="s">
        <v>2</v>
      </c>
      <c r="C33" s="59">
        <v>9750</v>
      </c>
      <c r="D33" s="59">
        <v>8700</v>
      </c>
      <c r="E33" s="61">
        <v>12500</v>
      </c>
      <c r="F33" s="61">
        <v>14450</v>
      </c>
      <c r="G33" s="59">
        <v>8860</v>
      </c>
      <c r="H33" s="61">
        <v>9800</v>
      </c>
      <c r="I33" s="59"/>
      <c r="J33" s="59">
        <f>SUM(C33:H33)</f>
        <v>64060</v>
      </c>
      <c r="L33" s="51"/>
      <c r="M33" s="51"/>
      <c r="N33" s="51"/>
      <c r="O33" s="51"/>
      <c r="P33" s="51"/>
      <c r="Q33" s="51"/>
    </row>
    <row r="34" spans="1:17" x14ac:dyDescent="0.15">
      <c r="A34" s="8" t="s">
        <v>9</v>
      </c>
      <c r="B34" s="11" t="s">
        <v>1</v>
      </c>
      <c r="C34" s="59">
        <v>10200</v>
      </c>
      <c r="D34" s="59">
        <v>9345</v>
      </c>
      <c r="E34" s="59">
        <v>13780</v>
      </c>
      <c r="F34" s="59">
        <v>15310</v>
      </c>
      <c r="G34" s="59">
        <v>9124</v>
      </c>
      <c r="H34" s="59">
        <v>10215</v>
      </c>
      <c r="I34" s="59"/>
      <c r="J34" s="59">
        <f>SUM(C34:H34)</f>
        <v>67974</v>
      </c>
      <c r="L34" s="48"/>
      <c r="M34" s="48"/>
      <c r="N34" s="48"/>
      <c r="O34" s="48"/>
      <c r="P34" s="48"/>
      <c r="Q34" s="48"/>
    </row>
    <row r="35" spans="1:17" x14ac:dyDescent="0.15">
      <c r="A35" s="8"/>
      <c r="B35" s="11" t="s">
        <v>4</v>
      </c>
      <c r="C35" s="11"/>
      <c r="D35" s="11"/>
      <c r="E35" s="11"/>
      <c r="F35" s="11"/>
      <c r="G35" s="11"/>
      <c r="H35" s="11"/>
      <c r="I35" s="11"/>
      <c r="J35" s="11"/>
    </row>
    <row r="36" spans="1:17" ht="14" thickBot="1" x14ac:dyDescent="0.2">
      <c r="A36" s="15"/>
      <c r="B36" s="16" t="s">
        <v>5</v>
      </c>
      <c r="C36" s="81">
        <v>9568</v>
      </c>
      <c r="D36" s="81">
        <v>8832</v>
      </c>
      <c r="E36" s="81">
        <v>12630</v>
      </c>
      <c r="F36" s="81">
        <f>F33*0.95</f>
        <v>13727.5</v>
      </c>
      <c r="G36" s="81">
        <f t="shared" ref="G36:H36" si="16">G33*0.95</f>
        <v>8417</v>
      </c>
      <c r="H36" s="81">
        <f t="shared" si="16"/>
        <v>9310</v>
      </c>
      <c r="I36" s="16"/>
      <c r="J36" s="59">
        <f>SUM(C36:H36)</f>
        <v>62484.5</v>
      </c>
      <c r="K36" s="103" t="s">
        <v>58</v>
      </c>
      <c r="L36" s="104"/>
      <c r="M36" s="50"/>
      <c r="N36" s="50"/>
      <c r="O36" s="50"/>
      <c r="P36" s="49"/>
      <c r="Q36" s="49"/>
    </row>
    <row r="37" spans="1:17" ht="14" thickTop="1" x14ac:dyDescent="0.15">
      <c r="A37" s="20"/>
      <c r="B37" s="21"/>
      <c r="C37" s="21"/>
      <c r="D37" s="21"/>
      <c r="E37" s="21"/>
      <c r="F37" s="21"/>
      <c r="G37" s="21"/>
      <c r="H37" s="21"/>
      <c r="I37" s="21"/>
      <c r="J37" s="22"/>
      <c r="L37" s="45"/>
      <c r="M37" s="45"/>
      <c r="N37" s="45"/>
      <c r="O37" s="45"/>
      <c r="P37" s="45"/>
      <c r="Q37" s="45"/>
    </row>
    <row r="38" spans="1:17" s="25" customFormat="1" ht="15.75" customHeight="1" thickBot="1" x14ac:dyDescent="0.2">
      <c r="A38" s="7" t="s">
        <v>12</v>
      </c>
      <c r="B38" s="23" t="s">
        <v>15</v>
      </c>
      <c r="C38" s="23"/>
      <c r="D38" s="23"/>
      <c r="E38" s="23" t="s">
        <v>14</v>
      </c>
      <c r="F38" s="23"/>
      <c r="G38" s="23"/>
      <c r="H38" s="23"/>
      <c r="I38" s="23" t="s">
        <v>13</v>
      </c>
      <c r="J38" s="24"/>
    </row>
    <row r="39" spans="1:17" ht="14" thickTop="1" x14ac:dyDescent="0.15">
      <c r="A39" s="8"/>
      <c r="B39" s="8"/>
      <c r="E39" s="8"/>
      <c r="H39" s="8"/>
      <c r="J39" s="26"/>
      <c r="L39" s="51"/>
      <c r="M39" s="51"/>
      <c r="N39" s="51"/>
      <c r="O39" s="51"/>
      <c r="P39" s="51"/>
      <c r="Q39" s="51"/>
    </row>
    <row r="40" spans="1:17" x14ac:dyDescent="0.15">
      <c r="A40" s="27" t="s">
        <v>19</v>
      </c>
      <c r="B40" s="28"/>
      <c r="C40" s="29">
        <f>J14</f>
        <v>38884</v>
      </c>
      <c r="D40" s="30"/>
      <c r="E40" s="28"/>
      <c r="F40" s="31">
        <f>J8</f>
        <v>38794</v>
      </c>
      <c r="G40" s="30"/>
      <c r="H40" s="28"/>
      <c r="I40" s="31">
        <f>J10</f>
        <v>39652</v>
      </c>
      <c r="J40" s="32"/>
      <c r="L40" s="54"/>
      <c r="M40" s="54"/>
      <c r="N40" s="54"/>
      <c r="O40" s="54"/>
      <c r="P40" s="54"/>
      <c r="Q40" s="54"/>
    </row>
    <row r="41" spans="1:17" x14ac:dyDescent="0.15">
      <c r="A41" s="8"/>
      <c r="B41" s="8"/>
      <c r="E41" s="8"/>
      <c r="H41" s="8"/>
      <c r="J41" s="26"/>
    </row>
    <row r="42" spans="1:17" x14ac:dyDescent="0.15">
      <c r="A42" s="27" t="s">
        <v>32</v>
      </c>
      <c r="B42" s="27"/>
      <c r="C42" s="34">
        <v>0.60399999999999998</v>
      </c>
      <c r="D42" s="33"/>
      <c r="E42" s="27"/>
      <c r="F42" s="34">
        <v>0.61499999999999999</v>
      </c>
      <c r="G42" s="33"/>
      <c r="H42" s="27"/>
      <c r="I42" s="34">
        <v>0.61199999999999999</v>
      </c>
      <c r="J42" s="35"/>
      <c r="K42" s="36"/>
    </row>
    <row r="43" spans="1:17" x14ac:dyDescent="0.15">
      <c r="A43" s="8"/>
      <c r="B43" s="8"/>
      <c r="E43" s="8"/>
      <c r="F43" s="36"/>
      <c r="H43" s="8"/>
      <c r="J43" s="26"/>
      <c r="K43" s="36"/>
    </row>
    <row r="44" spans="1:17" x14ac:dyDescent="0.15">
      <c r="A44" s="27" t="s">
        <v>16</v>
      </c>
      <c r="B44" s="27"/>
      <c r="C44" s="34">
        <f>J30/J14</f>
        <v>0.64694990227342863</v>
      </c>
      <c r="D44" s="33"/>
      <c r="E44" s="27"/>
      <c r="F44" s="34">
        <f>J25/J8</f>
        <v>0.63553642315822034</v>
      </c>
      <c r="G44" s="33"/>
      <c r="H44" s="27"/>
      <c r="I44" s="34">
        <f>J27/J10</f>
        <v>0.66705336426914152</v>
      </c>
      <c r="J44" s="35"/>
      <c r="K44" s="36"/>
    </row>
    <row r="45" spans="1:17" x14ac:dyDescent="0.15">
      <c r="A45" s="8"/>
      <c r="B45" s="8"/>
      <c r="E45" s="8"/>
      <c r="F45" s="36"/>
      <c r="H45" s="8"/>
      <c r="J45" s="26"/>
    </row>
    <row r="46" spans="1:17" x14ac:dyDescent="0.15">
      <c r="A46" s="37" t="s">
        <v>20</v>
      </c>
      <c r="B46" s="27"/>
      <c r="C46" s="38">
        <v>0.34799999999999998</v>
      </c>
      <c r="D46" s="33"/>
      <c r="E46" s="27"/>
      <c r="F46" s="38">
        <v>0.37</v>
      </c>
      <c r="G46" s="33"/>
      <c r="H46" s="27"/>
      <c r="I46" s="38">
        <v>0.35299999999999998</v>
      </c>
      <c r="J46" s="35"/>
      <c r="K46" s="36"/>
    </row>
    <row r="47" spans="1:17" x14ac:dyDescent="0.15">
      <c r="A47" s="8"/>
      <c r="B47" s="8"/>
      <c r="E47" s="8"/>
      <c r="H47" s="8"/>
      <c r="J47" s="26"/>
    </row>
    <row r="48" spans="1:17" x14ac:dyDescent="0.15">
      <c r="A48" s="27" t="s">
        <v>17</v>
      </c>
      <c r="B48" s="27"/>
      <c r="C48" s="82">
        <f>J23</f>
        <v>51043.5</v>
      </c>
      <c r="D48" s="30"/>
      <c r="E48" s="28"/>
      <c r="F48" s="31">
        <f>J20</f>
        <v>50801.571428571428</v>
      </c>
      <c r="G48" s="30"/>
      <c r="H48" s="28"/>
      <c r="I48" s="31">
        <f>J21</f>
        <v>54418.714285714283</v>
      </c>
      <c r="J48" s="32"/>
    </row>
    <row r="49" spans="1:11" x14ac:dyDescent="0.15">
      <c r="A49" s="8"/>
      <c r="B49" s="8"/>
      <c r="E49" s="8"/>
      <c r="H49" s="8"/>
      <c r="J49" s="26"/>
    </row>
    <row r="50" spans="1:11" x14ac:dyDescent="0.15">
      <c r="A50" s="15" t="s">
        <v>18</v>
      </c>
      <c r="B50" s="39"/>
      <c r="C50" s="40">
        <f>C40/C48</f>
        <v>0.76178161763985619</v>
      </c>
      <c r="D50" s="40"/>
      <c r="E50" s="39"/>
      <c r="F50" s="40">
        <f>F40/F48</f>
        <v>0.76363779523130615</v>
      </c>
      <c r="G50" s="40"/>
      <c r="H50" s="39"/>
      <c r="I50" s="40">
        <f>I40/I48</f>
        <v>0.72864639527893504</v>
      </c>
      <c r="J50" s="41"/>
      <c r="K50" s="69"/>
    </row>
    <row r="52" spans="1:11" x14ac:dyDescent="0.15">
      <c r="A52" s="55" t="s">
        <v>34</v>
      </c>
    </row>
    <row r="53" spans="1:11" x14ac:dyDescent="0.15">
      <c r="A53" s="55" t="s">
        <v>35</v>
      </c>
    </row>
  </sheetData>
  <mergeCells count="8">
    <mergeCell ref="K36:L36"/>
    <mergeCell ref="L25:M25"/>
    <mergeCell ref="K24:M24"/>
    <mergeCell ref="A1:J1"/>
    <mergeCell ref="B2:F2"/>
    <mergeCell ref="B3:F3"/>
    <mergeCell ref="K8:M8"/>
    <mergeCell ref="K12:M12"/>
  </mergeCells>
  <phoneticPr fontId="9" type="noConversion"/>
  <pageMargins left="0.3" right="0.2" top="0.5" bottom="0.5" header="0.5" footer="0.5"/>
  <pageSetup scale="85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" defaultRowHeight="13" x14ac:dyDescent="0.15"/>
  <cols>
    <col min="1" max="1" width="15.6640625" style="1" customWidth="1"/>
    <col min="2" max="2" width="11" style="1" customWidth="1"/>
    <col min="3" max="16384" width="10" style="1"/>
  </cols>
  <sheetData/>
  <pageMargins left="0.3" right="0.2" top="0.5" bottom="0.5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915583-f839-4177-966a-426353b2681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A679EA9C19D47989EB612E2985E3E" ma:contentTypeVersion="14" ma:contentTypeDescription="Create a new document." ma:contentTypeScope="" ma:versionID="c7fec0b7d16e39cf8f447ecbfe491252">
  <xsd:schema xmlns:xsd="http://www.w3.org/2001/XMLSchema" xmlns:xs="http://www.w3.org/2001/XMLSchema" xmlns:p="http://schemas.microsoft.com/office/2006/metadata/properties" xmlns:ns3="78915583-f839-4177-966a-426353b2681e" xmlns:ns4="b0194b2c-5125-49e3-a401-d47716665e83" targetNamespace="http://schemas.microsoft.com/office/2006/metadata/properties" ma:root="true" ma:fieldsID="c1ef9d10875adde55645d69cfa49e6b7" ns3:_="" ns4:_="">
    <xsd:import namespace="78915583-f839-4177-966a-426353b2681e"/>
    <xsd:import namespace="b0194b2c-5125-49e3-a401-d47716665e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15583-f839-4177-966a-426353b268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94b2c-5125-49e3-a401-d47716665e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742E4-5C33-4F77-89D0-0ED1CF80FF23}">
  <ds:schemaRefs>
    <ds:schemaRef ds:uri="b0194b2c-5125-49e3-a401-d47716665e83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8915583-f839-4177-966a-426353b2681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A2360A0-9F6E-4395-A0FB-92544937B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95520D-2DD1-4F22-8096-6F3EE0B52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915583-f839-4177-966a-426353b2681e"/>
    <ds:schemaRef ds:uri="b0194b2c-5125-49e3-a401-d47716665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Marla Greene</dc:creator>
  <cp:lastModifiedBy>Ben Schott</cp:lastModifiedBy>
  <cp:lastPrinted>2002-12-05T17:35:47Z</cp:lastPrinted>
  <dcterms:created xsi:type="dcterms:W3CDTF">2002-02-18T03:55:51Z</dcterms:created>
  <dcterms:modified xsi:type="dcterms:W3CDTF">2024-12-07T16:46:22Z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0x010100728A679EA9C19D47989EB612E2985E3E</vt:lpwstr>
  </property>
</Properties>
</file>